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Лист1" sheetId="1" r:id="rId1"/>
  </sheets>
  <definedNames>
    <definedName name="_xlnm.Print_Area" localSheetId="0">Лист1!$A$1:$E$51</definedName>
  </definedNames>
  <calcPr calcId="125725"/>
</workbook>
</file>

<file path=xl/calcChain.xml><?xml version="1.0" encoding="utf-8"?>
<calcChain xmlns="http://schemas.openxmlformats.org/spreadsheetml/2006/main">
  <c r="E37" i="1"/>
  <c r="D37"/>
  <c r="C37"/>
  <c r="G37" l="1"/>
  <c r="C14"/>
  <c r="J27" l="1"/>
  <c r="H27"/>
  <c r="D33" l="1"/>
  <c r="E33"/>
  <c r="E14" l="1"/>
  <c r="J15" s="1"/>
  <c r="B41" l="1"/>
  <c r="B37"/>
  <c r="B26"/>
  <c r="B16" l="1"/>
  <c r="B14" s="1"/>
  <c r="D14" l="1"/>
  <c r="I15" s="1"/>
  <c r="C33"/>
  <c r="H15" l="1"/>
  <c r="B33"/>
  <c r="E48" s="1"/>
</calcChain>
</file>

<file path=xl/sharedStrings.xml><?xml version="1.0" encoding="utf-8"?>
<sst xmlns="http://schemas.openxmlformats.org/spreadsheetml/2006/main" count="54" uniqueCount="53">
  <si>
    <t>Наименование показателя</t>
  </si>
  <si>
    <t>Доходы всего</t>
  </si>
  <si>
    <t>в т.ч.</t>
  </si>
  <si>
    <t>Расходы всего</t>
  </si>
  <si>
    <t xml:space="preserve"> - капитальный ремонт автомобилей, дорог общего пользования местного значения</t>
  </si>
  <si>
    <t>- бюджетные инвестиции на строительство и реконструкцию автомобильных дорог общего пользования местного значения</t>
  </si>
  <si>
    <t xml:space="preserve"> - содержание действующей сети автомобильных дорог общего пользования местного значения</t>
  </si>
  <si>
    <t xml:space="preserve"> - ремонт автомобильных дорог общего пользования местного значения и сооружений на них в том числе парковок (парковочных мест)</t>
  </si>
  <si>
    <t xml:space="preserve"> - погашение бюджетных кредитов, предоставленных на строительство, реконструкцию, капитальный ремонт, ремонт и содержание автомобильных дорог общего пользования местного значения и сооружений на них, расходы на обслуживание долговых обязательств, свазанных с использованием указанных кредитов.</t>
  </si>
  <si>
    <t xml:space="preserve"> - 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районный бюджет от дифференцированных нормативов отчислений из бюджета Амурской области.</t>
  </si>
  <si>
    <t xml:space="preserve"> - доходы от эксплуатации и использования имущества автомобильных дорог, находящихся в собственности района.</t>
  </si>
  <si>
    <t xml:space="preserve"> - штрафы за нарушение правил перевозки крупногаборитных и тяжеловесных грузов по автомобильным дорогам.</t>
  </si>
  <si>
    <t xml:space="preserve"> - передача в аренду земельных участков, находящихся в собственности района и раположенных в полосе отвода автомобильных дорог.</t>
  </si>
  <si>
    <t xml:space="preserve"> - денежные средства, поступающие в районный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договоров,финансируемых за счет средств дорожного фонда, или в связи с уклонением от заключения таких контрактов или иных договоров.</t>
  </si>
  <si>
    <t xml:space="preserve"> - безвозмездные поступления от физических и юридических лиц, в том числе  добровольные пожертвования, на финансовое обеспесчение дорожной деятельности в отношении автомобильных дорог. </t>
  </si>
  <si>
    <t xml:space="preserve"> - денежные средства, внесенные участником конкурса или аукциона, проводимые в целях заключения муниципального контракта, финансируемые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Федерации.</t>
  </si>
  <si>
    <t xml:space="preserve"> - государственная пошлина за выдачу уполномоченным органом местного самоуправления района специального разрешения на движение по автомобильным дорогам транспортных средств, осуществляющих перевозки опасных, тяжеловсных и (или) крупногаборитных грузов.</t>
  </si>
  <si>
    <t xml:space="preserve"> - поступления в виде субсидий из бюджета Амурской области на финансовое обеспечение дорожной деятельности в отношении автомобильных дорог</t>
  </si>
  <si>
    <t>\</t>
  </si>
  <si>
    <t>- иные межбюджетные трансферты от бюджетов поселений, передоваемые  на исполнение части полномочий по организации ремонта участков автомобильных дорог общего пользования местного значения</t>
  </si>
  <si>
    <t>2019 год</t>
  </si>
  <si>
    <t>Смета</t>
  </si>
  <si>
    <t>- предоставление иных межбюджетных трансфертов бюджетам сельских поселений района на финансовое обеспечение переданной части полномочий на расходы по содержанию автомобильных  дорог местного значения и сооружений на них в границах населённых пунктов поселений</t>
  </si>
  <si>
    <t xml:space="preserve">   УТВЕРЖДЕНА</t>
  </si>
  <si>
    <t xml:space="preserve">   постановлением главы </t>
  </si>
  <si>
    <t xml:space="preserve">   Михайловского района</t>
  </si>
  <si>
    <t>2021 год</t>
  </si>
  <si>
    <t>руб.</t>
  </si>
  <si>
    <t>2020 год  =    7274691,09+370660,67</t>
  </si>
  <si>
    <t>2021 год  =    7274691,09+939330,90</t>
  </si>
  <si>
    <t>2021 год = 3 973 691,09 (распределено сельсоветам) + 251 000,00 (не распределено сельсоветам) = 4224691,09</t>
  </si>
  <si>
    <t xml:space="preserve">2020 год ОСТАТОК   =  143094,69 </t>
  </si>
  <si>
    <t>2021 год ОСТАТОК   =  143094,69 + 370660,66 (доход-расход 2020 года)</t>
  </si>
  <si>
    <r>
      <t xml:space="preserve">2019 год (17925799,71+500697,37=18426497,08) -  18290285,39 (расходы всего) = остаток 136211,69 + 500019,00 (расторговывать или нет ???)   =    </t>
    </r>
    <r>
      <rPr>
        <b/>
        <sz val="36"/>
        <color indexed="8"/>
        <rFont val="Times New Roman"/>
        <family val="1"/>
        <charset val="204"/>
      </rPr>
      <t>636230,69</t>
    </r>
  </si>
  <si>
    <t>2019 год  =    6855982,39+34304,22 + 840973,72(добавили в июле)</t>
  </si>
  <si>
    <t xml:space="preserve">2019 год = 3 554 982,39 (распределено сельсоветам)+198000,00 Поярково(добавлено) </t>
  </si>
  <si>
    <r>
      <t>2019 год (</t>
    </r>
    <r>
      <rPr>
        <b/>
        <sz val="36"/>
        <color indexed="8"/>
        <rFont val="Times New Roman"/>
        <family val="1"/>
        <charset val="204"/>
      </rPr>
      <t>июнь</t>
    </r>
    <r>
      <rPr>
        <sz val="36"/>
        <color indexed="8"/>
        <rFont val="Times New Roman"/>
        <family val="1"/>
        <charset val="204"/>
      </rPr>
      <t xml:space="preserve">) (29796773,43+500697,37=30297470,80) -  30297470,80 (расходы всего) = остаток 0,0 + 39252,69 (расторговывать или нет ???)   =    </t>
    </r>
    <r>
      <rPr>
        <b/>
        <sz val="36"/>
        <color indexed="8"/>
        <rFont val="Times New Roman"/>
        <family val="1"/>
        <charset val="204"/>
      </rPr>
      <t>39252,69 + 840973,72 (акцизы в июле)=880226,41</t>
    </r>
  </si>
  <si>
    <t>2022 год</t>
  </si>
  <si>
    <t>остаток 10.02. (не распределено)</t>
  </si>
  <si>
    <t>-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 (в части дорожных фондов)</t>
  </si>
  <si>
    <t>% софинансирования обл = 96,875 %, местный = 3,125 %</t>
  </si>
  <si>
    <t>6 892 434,00 (Обл. субсид январь) + 7 944 375,00 (Обл. субсид.март)</t>
  </si>
  <si>
    <t>СМЕТА</t>
  </si>
  <si>
    <t xml:space="preserve">   от "____" ________ 2020 г.  №____</t>
  </si>
  <si>
    <t xml:space="preserve">ПРОЕКТ </t>
  </si>
  <si>
    <r>
      <t xml:space="preserve">   </t>
    </r>
    <r>
      <rPr>
        <b/>
        <sz val="26"/>
        <color indexed="8"/>
        <rFont val="Times New Roman"/>
        <family val="1"/>
        <charset val="204"/>
      </rPr>
      <t>доходов и расходов муниципального дорожного фонда Михайловского района на 2021 год                                                                          и плановый период 2022 и 2023 годов</t>
    </r>
  </si>
  <si>
    <t>2023 год</t>
  </si>
  <si>
    <t>Остаток на 01.01.2021</t>
  </si>
  <si>
    <t xml:space="preserve">2021 год = 3 973 691,09 (распределено сельсоветам) </t>
  </si>
  <si>
    <t>2022 год: 2 700 000,00 (контракт содержание) + ????? (Поярково) + 164 934,20  (экспертиза ремонт)</t>
  </si>
  <si>
    <t>2021 год:  2 241 851,00 (контракт содержание) + 3 054 055,00 (Поярково) + 164 934,20  (экспертиза ремонт)  =      5 460 840,20</t>
  </si>
  <si>
    <t>2021 год: 7 989 000,00 (Обл. субсид )+257 709,68=8 246 709,68</t>
  </si>
  <si>
    <t>2023 год: 2 700 00,00 (контракт содержание) + ?????? (Поярково) + 164 934,20  (экспертиза)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</si>
</sst>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0.0"/>
  </numFmts>
  <fonts count="24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4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vertical="distributed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14" fillId="0" borderId="0" xfId="0" applyFont="1" applyAlignment="1"/>
    <xf numFmtId="0" fontId="15" fillId="0" borderId="0" xfId="0" applyFont="1"/>
    <xf numFmtId="165" fontId="15" fillId="0" borderId="0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3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164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/>
    <xf numFmtId="164" fontId="10" fillId="0" borderId="1" xfId="1" applyNumberFormat="1" applyFont="1" applyFill="1" applyBorder="1" applyAlignment="1" applyProtection="1">
      <alignment vertical="center" wrapText="1"/>
      <protection locked="0"/>
    </xf>
    <xf numFmtId="164" fontId="18" fillId="0" borderId="1" xfId="1" applyNumberFormat="1" applyFont="1" applyFill="1" applyBorder="1" applyAlignment="1" applyProtection="1">
      <alignment vertical="center" wrapText="1"/>
      <protection locked="0"/>
    </xf>
    <xf numFmtId="164" fontId="10" fillId="0" borderId="1" xfId="0" applyNumberFormat="1" applyFont="1" applyBorder="1" applyAlignment="1"/>
    <xf numFmtId="164" fontId="18" fillId="0" borderId="1" xfId="0" applyNumberFormat="1" applyFont="1" applyBorder="1" applyAlignment="1"/>
    <xf numFmtId="0" fontId="11" fillId="0" borderId="0" xfId="0" applyFont="1"/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49" fontId="18" fillId="0" borderId="1" xfId="0" applyNumberFormat="1" applyFont="1" applyBorder="1" applyAlignment="1">
      <alignment wrapText="1"/>
    </xf>
    <xf numFmtId="0" fontId="19" fillId="0" borderId="2" xfId="0" applyFont="1" applyBorder="1" applyAlignment="1">
      <alignment horizontal="center"/>
    </xf>
    <xf numFmtId="49" fontId="18" fillId="0" borderId="1" xfId="0" applyNumberFormat="1" applyFont="1" applyBorder="1" applyAlignment="1">
      <alignment vertical="top" wrapText="1"/>
    </xf>
    <xf numFmtId="164" fontId="20" fillId="0" borderId="0" xfId="0" applyNumberFormat="1" applyFont="1"/>
    <xf numFmtId="0" fontId="22" fillId="0" borderId="0" xfId="0" applyFont="1"/>
    <xf numFmtId="39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39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/>
    </xf>
    <xf numFmtId="164" fontId="11" fillId="0" borderId="0" xfId="0" applyNumberFormat="1" applyFont="1"/>
    <xf numFmtId="0" fontId="23" fillId="0" borderId="0" xfId="0" applyFont="1" applyAlignment="1">
      <alignment wrapText="1"/>
    </xf>
    <xf numFmtId="164" fontId="7" fillId="0" borderId="0" xfId="0" applyNumberFormat="1" applyFont="1"/>
    <xf numFmtId="0" fontId="7" fillId="0" borderId="0" xfId="0" applyFont="1"/>
    <xf numFmtId="0" fontId="23" fillId="0" borderId="0" xfId="0" applyFont="1" applyBorder="1" applyAlignment="1">
      <alignment horizontal="left"/>
    </xf>
    <xf numFmtId="40" fontId="18" fillId="0" borderId="1" xfId="0" applyNumberFormat="1" applyFont="1" applyBorder="1" applyAlignment="1"/>
    <xf numFmtId="0" fontId="17" fillId="0" borderId="5" xfId="0" applyFont="1" applyBorder="1" applyAlignment="1">
      <alignment wrapText="1"/>
    </xf>
    <xf numFmtId="0" fontId="0" fillId="0" borderId="5" xfId="0" applyBorder="1" applyAlignment="1"/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/>
    <xf numFmtId="0" fontId="0" fillId="0" borderId="0" xfId="0" applyAlignment="1"/>
    <xf numFmtId="0" fontId="18" fillId="0" borderId="1" xfId="0" applyNumberFormat="1" applyFont="1" applyBorder="1" applyAlignment="1">
      <alignment wrapText="1"/>
    </xf>
    <xf numFmtId="0" fontId="21" fillId="0" borderId="0" xfId="0" applyFont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view="pageBreakPreview" zoomScale="70" zoomScaleNormal="50" zoomScaleSheetLayoutView="70" workbookViewId="0">
      <selection activeCell="A9" sqref="A9:E9"/>
    </sheetView>
  </sheetViews>
  <sheetFormatPr defaultRowHeight="15"/>
  <cols>
    <col min="1" max="1" width="127.5703125" style="1" customWidth="1"/>
    <col min="2" max="2" width="48.42578125" style="1" hidden="1" customWidth="1"/>
    <col min="3" max="3" width="45.85546875" style="1" customWidth="1"/>
    <col min="4" max="4" width="46.85546875" style="12" customWidth="1"/>
    <col min="5" max="5" width="40.85546875" style="1" customWidth="1"/>
    <col min="6" max="6" width="30.28515625" style="1" customWidth="1"/>
    <col min="7" max="7" width="36.7109375" style="1" customWidth="1"/>
    <col min="8" max="8" width="29" style="1" customWidth="1"/>
    <col min="9" max="9" width="31.140625" style="1" customWidth="1"/>
    <col min="10" max="10" width="31.7109375" style="1" customWidth="1"/>
    <col min="11" max="16384" width="9.140625" style="1"/>
  </cols>
  <sheetData>
    <row r="1" spans="1:10" ht="0.75" customHeight="1">
      <c r="B1" s="6" t="s">
        <v>18</v>
      </c>
      <c r="C1" s="50" t="s">
        <v>23</v>
      </c>
      <c r="D1" s="51"/>
      <c r="E1" s="9"/>
      <c r="F1" s="9"/>
    </row>
    <row r="2" spans="1:10" ht="32.25" hidden="1" customHeight="1">
      <c r="B2" s="6"/>
      <c r="C2" s="52" t="s">
        <v>24</v>
      </c>
      <c r="D2" s="53"/>
      <c r="E2" s="8"/>
      <c r="F2" s="8"/>
    </row>
    <row r="3" spans="1:10" ht="31.5" hidden="1" customHeight="1">
      <c r="B3" s="6"/>
      <c r="C3" s="52" t="s">
        <v>25</v>
      </c>
      <c r="D3" s="53"/>
      <c r="E3" s="8"/>
      <c r="F3" s="8"/>
    </row>
    <row r="4" spans="1:10" ht="35.25" hidden="1">
      <c r="B4" s="6"/>
      <c r="C4" s="52" t="s">
        <v>43</v>
      </c>
      <c r="D4" s="53"/>
      <c r="E4" s="53"/>
      <c r="F4" s="53"/>
      <c r="G4" s="53"/>
    </row>
    <row r="5" spans="1:10" ht="48.75" customHeight="1">
      <c r="B5" s="6"/>
      <c r="C5" s="7"/>
      <c r="D5" s="11"/>
      <c r="E5" s="55" t="s">
        <v>44</v>
      </c>
      <c r="F5" s="10"/>
    </row>
    <row r="6" spans="1:10" ht="60.75">
      <c r="A6" s="47"/>
      <c r="B6" s="47"/>
      <c r="C6" s="47"/>
      <c r="D6" s="47"/>
    </row>
    <row r="7" spans="1:10" ht="27.75" hidden="1" customHeight="1">
      <c r="A7" s="45" t="s">
        <v>21</v>
      </c>
      <c r="B7" s="46"/>
      <c r="C7" s="46"/>
      <c r="D7" s="46"/>
    </row>
    <row r="8" spans="1:10" ht="50.25" customHeight="1">
      <c r="A8" s="48" t="s">
        <v>42</v>
      </c>
      <c r="B8" s="47"/>
      <c r="C8" s="47"/>
      <c r="D8" s="47"/>
      <c r="E8" s="47"/>
    </row>
    <row r="9" spans="1:10" ht="63" customHeight="1">
      <c r="A9" s="49" t="s">
        <v>45</v>
      </c>
      <c r="B9" s="49"/>
      <c r="C9" s="49"/>
      <c r="D9" s="49"/>
      <c r="E9" s="49"/>
    </row>
    <row r="10" spans="1:10" ht="16.5" customHeight="1">
      <c r="A10" s="44"/>
      <c r="B10" s="44"/>
      <c r="C10" s="44"/>
      <c r="D10" s="44"/>
    </row>
    <row r="11" spans="1:10" ht="24" customHeight="1">
      <c r="A11" s="2"/>
      <c r="B11" s="2"/>
      <c r="C11" s="2"/>
      <c r="E11" s="29" t="s">
        <v>27</v>
      </c>
    </row>
    <row r="12" spans="1:10" ht="27">
      <c r="A12" s="14" t="s">
        <v>0</v>
      </c>
      <c r="B12" s="15" t="s">
        <v>20</v>
      </c>
      <c r="C12" s="15" t="s">
        <v>26</v>
      </c>
      <c r="D12" s="16" t="s">
        <v>37</v>
      </c>
      <c r="E12" s="35" t="s">
        <v>46</v>
      </c>
    </row>
    <row r="13" spans="1:10" ht="27">
      <c r="A13" s="17" t="s">
        <v>47</v>
      </c>
      <c r="B13" s="18">
        <v>500697.37</v>
      </c>
      <c r="C13" s="33">
        <v>0</v>
      </c>
      <c r="D13" s="34">
        <v>0</v>
      </c>
      <c r="E13" s="34">
        <v>0</v>
      </c>
      <c r="F13" s="32"/>
    </row>
    <row r="14" spans="1:10" ht="27">
      <c r="A14" s="19" t="s">
        <v>1</v>
      </c>
      <c r="B14" s="20">
        <f>ROUND(B16+B26+B32,2)</f>
        <v>29796773.43</v>
      </c>
      <c r="C14" s="21">
        <f>ROUND(C16+C26+C13+C32,2)</f>
        <v>16776701.77</v>
      </c>
      <c r="D14" s="21">
        <f>ROUND(D16+D26,2)</f>
        <v>18591878.719999999</v>
      </c>
      <c r="E14" s="21">
        <f>ROUND(E16+E26,2)</f>
        <v>18591878.719999999</v>
      </c>
    </row>
    <row r="15" spans="1:10" ht="27.75">
      <c r="A15" s="19" t="s">
        <v>2</v>
      </c>
      <c r="B15" s="22"/>
      <c r="C15" s="23"/>
      <c r="D15" s="23"/>
      <c r="E15" s="23"/>
      <c r="H15" s="36">
        <f>C14-C33</f>
        <v>0</v>
      </c>
      <c r="I15" s="36">
        <f>D14-D33</f>
        <v>0</v>
      </c>
      <c r="J15" s="36">
        <f>E14-E33</f>
        <v>0</v>
      </c>
    </row>
    <row r="16" spans="1:10" ht="161.25" customHeight="1">
      <c r="A16" s="25" t="s">
        <v>9</v>
      </c>
      <c r="B16" s="22">
        <f>6890286.61+840973.72</f>
        <v>7731260.3300000001</v>
      </c>
      <c r="C16" s="23">
        <v>8787701.7699999996</v>
      </c>
      <c r="D16" s="23">
        <v>10602878.720000001</v>
      </c>
      <c r="E16" s="23">
        <v>10602878.720000001</v>
      </c>
    </row>
    <row r="17" spans="1:10" ht="27" hidden="1">
      <c r="A17" s="25" t="s">
        <v>34</v>
      </c>
      <c r="B17" s="22"/>
      <c r="C17" s="23"/>
      <c r="D17" s="23"/>
      <c r="E17" s="23"/>
    </row>
    <row r="18" spans="1:10" ht="27" hidden="1">
      <c r="A18" s="25" t="s">
        <v>28</v>
      </c>
      <c r="B18" s="22"/>
      <c r="C18" s="23"/>
      <c r="D18" s="23"/>
      <c r="E18" s="23"/>
    </row>
    <row r="19" spans="1:10" ht="27" hidden="1">
      <c r="A19" s="25" t="s">
        <v>31</v>
      </c>
      <c r="B19" s="22"/>
      <c r="C19" s="23"/>
      <c r="D19" s="23"/>
      <c r="E19" s="23"/>
    </row>
    <row r="20" spans="1:10" ht="27" hidden="1">
      <c r="A20" s="25" t="s">
        <v>29</v>
      </c>
      <c r="B20" s="22"/>
      <c r="C20" s="23"/>
      <c r="D20" s="23"/>
      <c r="E20" s="23"/>
    </row>
    <row r="21" spans="1:10" ht="54" hidden="1">
      <c r="A21" s="25" t="s">
        <v>32</v>
      </c>
      <c r="B21" s="22"/>
      <c r="C21" s="23"/>
      <c r="D21" s="23"/>
      <c r="E21" s="23"/>
    </row>
    <row r="22" spans="1:10" ht="54">
      <c r="A22" s="25" t="s">
        <v>10</v>
      </c>
      <c r="B22" s="22"/>
      <c r="C22" s="23"/>
      <c r="D22" s="23"/>
      <c r="E22" s="23"/>
    </row>
    <row r="23" spans="1:10" ht="135">
      <c r="A23" s="25" t="s">
        <v>16</v>
      </c>
      <c r="B23" s="22"/>
      <c r="C23" s="23"/>
      <c r="D23" s="23"/>
      <c r="E23" s="23"/>
    </row>
    <row r="24" spans="1:10" ht="54">
      <c r="A24" s="25" t="s">
        <v>11</v>
      </c>
      <c r="B24" s="22"/>
      <c r="C24" s="23"/>
      <c r="D24" s="23"/>
      <c r="E24" s="23"/>
    </row>
    <row r="25" spans="1:10" ht="81">
      <c r="A25" s="25" t="s">
        <v>12</v>
      </c>
      <c r="B25" s="22"/>
      <c r="C25" s="23"/>
      <c r="D25" s="23"/>
      <c r="E25" s="23"/>
    </row>
    <row r="26" spans="1:10" ht="82.5" customHeight="1">
      <c r="A26" s="25" t="s">
        <v>17</v>
      </c>
      <c r="B26" s="22">
        <f>10893699+6000000+5030000</f>
        <v>21923699</v>
      </c>
      <c r="C26" s="23">
        <v>7989000</v>
      </c>
      <c r="D26" s="23">
        <v>7989000</v>
      </c>
      <c r="E26" s="23">
        <v>7989000</v>
      </c>
      <c r="H26" s="37"/>
    </row>
    <row r="27" spans="1:10" ht="54" hidden="1">
      <c r="A27" s="25" t="s">
        <v>41</v>
      </c>
      <c r="B27" s="22"/>
      <c r="C27" s="23"/>
      <c r="D27" s="23"/>
      <c r="E27" s="23"/>
      <c r="H27" s="38">
        <f>6892434/97*3</f>
        <v>213168.06185567012</v>
      </c>
      <c r="I27" s="38">
        <v>213169</v>
      </c>
      <c r="J27" s="38">
        <f>C26+I27</f>
        <v>8202169</v>
      </c>
    </row>
    <row r="28" spans="1:10" ht="216">
      <c r="A28" s="25" t="s">
        <v>13</v>
      </c>
      <c r="B28" s="22"/>
      <c r="C28" s="23"/>
      <c r="D28" s="23"/>
      <c r="E28" s="23"/>
    </row>
    <row r="29" spans="1:10" ht="189">
      <c r="A29" s="25" t="s">
        <v>15</v>
      </c>
      <c r="B29" s="22"/>
      <c r="C29" s="23"/>
      <c r="D29" s="23"/>
      <c r="E29" s="23"/>
    </row>
    <row r="30" spans="1:10" ht="108">
      <c r="A30" s="26" t="s">
        <v>14</v>
      </c>
      <c r="B30" s="22"/>
      <c r="C30" s="23"/>
      <c r="D30" s="23"/>
      <c r="E30" s="23"/>
    </row>
    <row r="31" spans="1:10" ht="105" customHeight="1">
      <c r="A31" s="26" t="s">
        <v>19</v>
      </c>
      <c r="B31" s="22"/>
      <c r="C31" s="23"/>
      <c r="D31" s="23"/>
      <c r="E31" s="23"/>
    </row>
    <row r="32" spans="1:10" ht="104.25" customHeight="1">
      <c r="A32" s="26" t="s">
        <v>39</v>
      </c>
      <c r="B32" s="22">
        <v>141814.1</v>
      </c>
      <c r="C32" s="41">
        <v>0</v>
      </c>
      <c r="D32" s="41">
        <v>0</v>
      </c>
      <c r="E32" s="41">
        <v>0</v>
      </c>
    </row>
    <row r="33" spans="1:7" ht="27">
      <c r="A33" s="25" t="s">
        <v>3</v>
      </c>
      <c r="B33" s="22">
        <f>ROUND(B37+B43+B41,2)</f>
        <v>30297470.800000001</v>
      </c>
      <c r="C33" s="23">
        <f>ROUND(C37+C41+C43,2)</f>
        <v>16776701.77</v>
      </c>
      <c r="D33" s="23">
        <f t="shared" ref="D33:E33" si="0">ROUND(D37+D41+D43,2)</f>
        <v>18591878.719999999</v>
      </c>
      <c r="E33" s="23">
        <f t="shared" si="0"/>
        <v>18591878.719999999</v>
      </c>
    </row>
    <row r="34" spans="1:7" ht="27">
      <c r="A34" s="25" t="s">
        <v>2</v>
      </c>
      <c r="B34" s="22"/>
      <c r="C34" s="23"/>
      <c r="D34" s="23"/>
      <c r="E34" s="23"/>
    </row>
    <row r="35" spans="1:7" ht="45.75" customHeight="1">
      <c r="A35" s="25" t="s">
        <v>4</v>
      </c>
      <c r="B35" s="22"/>
      <c r="C35" s="23"/>
      <c r="D35" s="23"/>
      <c r="E35" s="23"/>
    </row>
    <row r="36" spans="1:7" ht="54">
      <c r="A36" s="26" t="s">
        <v>5</v>
      </c>
      <c r="B36" s="22"/>
      <c r="C36" s="23"/>
      <c r="D36" s="23"/>
      <c r="E36" s="23"/>
      <c r="G36" s="39" t="s">
        <v>38</v>
      </c>
    </row>
    <row r="37" spans="1:7" ht="54">
      <c r="A37" s="25" t="s">
        <v>6</v>
      </c>
      <c r="B37" s="22">
        <f>2817421.69+840973.72-281188</f>
        <v>3377207.41</v>
      </c>
      <c r="C37" s="23">
        <f>C16-C43-257709.68</f>
        <v>5366328</v>
      </c>
      <c r="D37" s="23">
        <f>D16-D43-257709.68</f>
        <v>7181504.9500000011</v>
      </c>
      <c r="E37" s="23">
        <f>E16-E43-257709.68</f>
        <v>7181504.9500000011</v>
      </c>
      <c r="G37" s="38">
        <f>C37-4373641.03</f>
        <v>992686.96999999974</v>
      </c>
    </row>
    <row r="38" spans="1:7" ht="0.75" hidden="1" customHeight="1">
      <c r="A38" s="25" t="s">
        <v>50</v>
      </c>
      <c r="B38" s="22"/>
      <c r="C38" s="23"/>
      <c r="D38" s="23"/>
      <c r="E38" s="23"/>
    </row>
    <row r="39" spans="1:7" ht="0.75" hidden="1" customHeight="1">
      <c r="A39" s="25" t="s">
        <v>49</v>
      </c>
      <c r="B39" s="22"/>
      <c r="C39" s="23"/>
      <c r="D39" s="23"/>
      <c r="E39" s="23"/>
    </row>
    <row r="40" spans="1:7" ht="0.75" hidden="1" customHeight="1">
      <c r="A40" s="25" t="s">
        <v>52</v>
      </c>
      <c r="B40" s="22"/>
      <c r="C40" s="23"/>
      <c r="D40" s="23"/>
      <c r="E40" s="23"/>
    </row>
    <row r="41" spans="1:7" ht="81">
      <c r="A41" s="25" t="s">
        <v>7</v>
      </c>
      <c r="B41" s="22">
        <f>17856093+5030000+281188</f>
        <v>23167281</v>
      </c>
      <c r="C41" s="23">
        <v>8246709.6799999997</v>
      </c>
      <c r="D41" s="23">
        <v>8246709.6799999997</v>
      </c>
      <c r="E41" s="23">
        <v>8246709.6799999997</v>
      </c>
    </row>
    <row r="42" spans="1:7" ht="0.75" customHeight="1">
      <c r="A42" s="27" t="s">
        <v>51</v>
      </c>
      <c r="B42" s="24"/>
      <c r="C42" s="23"/>
      <c r="D42" s="23"/>
      <c r="E42" s="23"/>
    </row>
    <row r="43" spans="1:7" ht="135">
      <c r="A43" s="54" t="s">
        <v>22</v>
      </c>
      <c r="B43" s="22">
        <v>3752982.39</v>
      </c>
      <c r="C43" s="22">
        <v>3163664.09</v>
      </c>
      <c r="D43" s="22">
        <v>3163664.09</v>
      </c>
      <c r="E43" s="22">
        <v>3163664.09</v>
      </c>
    </row>
    <row r="44" spans="1:7" ht="58.5" hidden="1" customHeight="1">
      <c r="A44" s="28" t="s">
        <v>35</v>
      </c>
      <c r="B44" s="22"/>
      <c r="C44" s="22"/>
      <c r="D44" s="22"/>
      <c r="E44" s="22"/>
    </row>
    <row r="45" spans="1:7" ht="1.5" customHeight="1">
      <c r="A45" s="30" t="s">
        <v>48</v>
      </c>
      <c r="B45" s="22"/>
      <c r="C45" s="22"/>
      <c r="D45" s="22"/>
      <c r="E45" s="22"/>
    </row>
    <row r="46" spans="1:7" ht="1.5" hidden="1" customHeight="1">
      <c r="A46" s="30" t="s">
        <v>30</v>
      </c>
      <c r="B46" s="22"/>
      <c r="C46" s="22"/>
      <c r="D46" s="22"/>
      <c r="E46" s="22"/>
    </row>
    <row r="47" spans="1:7" ht="161.25" customHeight="1">
      <c r="A47" s="25" t="s">
        <v>8</v>
      </c>
      <c r="B47" s="22"/>
      <c r="C47" s="23"/>
      <c r="D47" s="23"/>
      <c r="E47" s="23"/>
    </row>
    <row r="48" spans="1:7" ht="84" hidden="1" customHeight="1">
      <c r="A48" s="42" t="s">
        <v>33</v>
      </c>
      <c r="B48" s="43"/>
      <c r="C48" s="43"/>
      <c r="D48" s="43"/>
      <c r="E48" s="31">
        <f>B14+B13-B33</f>
        <v>0</v>
      </c>
    </row>
    <row r="49" spans="1:4" ht="141" hidden="1" customHeight="1">
      <c r="A49" s="42" t="s">
        <v>36</v>
      </c>
      <c r="B49" s="43"/>
      <c r="C49" s="43"/>
      <c r="D49" s="43"/>
    </row>
    <row r="50" spans="1:4" ht="33" customHeight="1">
      <c r="A50" s="3"/>
      <c r="B50" s="4"/>
      <c r="C50" s="4"/>
      <c r="D50" s="13"/>
    </row>
    <row r="51" spans="1:4" ht="2.25" customHeight="1">
      <c r="A51" s="40" t="s">
        <v>40</v>
      </c>
      <c r="B51" s="4"/>
      <c r="C51" s="4"/>
      <c r="D51" s="13"/>
    </row>
    <row r="52" spans="1:4">
      <c r="A52" s="5"/>
      <c r="B52" s="4"/>
      <c r="C52" s="4"/>
      <c r="D52" s="13"/>
    </row>
  </sheetData>
  <mergeCells count="11">
    <mergeCell ref="C1:D1"/>
    <mergeCell ref="C2:D2"/>
    <mergeCell ref="C3:D3"/>
    <mergeCell ref="C4:G4"/>
    <mergeCell ref="A49:D49"/>
    <mergeCell ref="A48:D48"/>
    <mergeCell ref="A10:D10"/>
    <mergeCell ref="A7:D7"/>
    <mergeCell ref="A6:D6"/>
    <mergeCell ref="A8:E8"/>
    <mergeCell ref="A9:E9"/>
  </mergeCells>
  <phoneticPr fontId="0" type="noConversion"/>
  <pageMargins left="0.76" right="0.34" top="0.43" bottom="0.47" header="0.31496062992125984" footer="0.31496062992125984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2014-03-11T07:06:31Z</cp:lastPrinted>
  <dcterms:created xsi:type="dcterms:W3CDTF">2006-09-16T00:00:00Z</dcterms:created>
  <dcterms:modified xsi:type="dcterms:W3CDTF">2020-11-09T07:43:26Z</dcterms:modified>
</cp:coreProperties>
</file>